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<sst xmlns="http://schemas.openxmlformats.org/spreadsheetml/2006/main" count="162" uniqueCount="112">
  <si>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</si>
  <si>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</si>
  <si>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</si>
  <si>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</si>
  <si>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</si>
  <si>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</si>
  <si>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</si>
  <si>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</si>
  <si>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</si>
  <si>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</si>
  <si>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</si>
  <si>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</si>
  <si>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</si>
  <si>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</si>
  <si>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</si>
  <si>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</si>
  <si>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</si>
  <si>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</si>
  <si>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</si>
  <si>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</si>
  <si>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</si>
  <si>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</si>
  <si>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</si>
  <si>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</si>
  <si>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</si>
  <si>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</si>
  <si>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</si>
  <si>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</si>
  <si>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</si>
  <si>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</si>
  <si>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</si>
  <si>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</si>
  <si>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</si>
  <si>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</si>
  <si>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</si>
  <si>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</si>
  <si>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</si>
  <si>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</si>
  <si>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</si>
  <si>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</si>
  <si>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</si>
  <si>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</si>
  <si>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</si>
  <si>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</si>
  <si>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</si>
  <si>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</si>
  <si>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</si>
  <si>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</si>
  <si>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</si>
  <si>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</si>
  <si>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</si>
  <si>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</si>
  <si>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</si>
  <si>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</si>
  <si>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</si>
  <si>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</si>
  <si>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</si>
  <si>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</si>
  <si>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</si>
  <si>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</si>
  <si>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</si>
  <si>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</si>
  <si>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</si>
  <si>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</si>
  <si>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</si>
  <si>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</si>
  <si>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</si>
  <si>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</si>
  <si>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</si>
  <si>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</si>
  <si>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</si>
  <si>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</si>
  <si>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</si>
  <si>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</si>
  <si>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</si>
  <si>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</si>
  <si>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</si>
  <si>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</si>
  <si>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</si>
  <si>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</si>
  <si>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</si>
  <si>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</si>
  <si>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</si>
  <si>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</si>
  <si>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</si>
  <si>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</si>
  <si>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</si>
  <si>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</si>
  <si>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</si>
  <si>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</si>
  <si>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</si>
  <si>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</si>
  <si>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</si>
  <si>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</si>
  <si>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</si>
  <si>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</si>
  <si>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</si>
  <si>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</si>
  <si>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</si>
  <si>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</si>
  <si>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</si>
  <si>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 місяць, тис.грн.</t>
  </si>
  <si>
    <t>Відсоток виконання плану 1 місяця\</t>
  </si>
  <si>
    <t>Відхилення від плану 1 місяця, тис.грн.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</si>
  <si>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</si>
  <si>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</si>
  <si>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</si>
  <si>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</si>
  <si>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</si>
  <si>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</si>
  <si>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</si>
  <si>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Аналіз використання коштів міського бюджету за 2017 рік станом на 23.01.2017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</si>
</sst>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20336447"/>
        <c:axId val="48810296"/>
      </c:bar3D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10296"/>
        <c:crosses val="autoZero"/>
        <c:auto val="1"/>
        <c:lblOffset val="100"/>
        <c:tickLblSkip val="1"/>
        <c:noMultiLvlLbl val="0"/>
      </c:catAx>
      <c:valAx>
        <c:axId val="48810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364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36639481"/>
        <c:axId val="61319874"/>
      </c:bar3D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19874"/>
        <c:crosses val="autoZero"/>
        <c:auto val="1"/>
        <c:lblOffset val="100"/>
        <c:tickLblSkip val="1"/>
        <c:noMultiLvlLbl val="0"/>
      </c:catAx>
      <c:valAx>
        <c:axId val="61319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39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15007955"/>
        <c:axId val="853868"/>
      </c:bar3DChart>
      <c:catAx>
        <c:axId val="1500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3868"/>
        <c:crosses val="autoZero"/>
        <c:auto val="1"/>
        <c:lblOffset val="100"/>
        <c:tickLblSkip val="1"/>
        <c:noMultiLvlLbl val="0"/>
      </c:catAx>
      <c:valAx>
        <c:axId val="853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07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7684813"/>
        <c:axId val="2054454"/>
      </c:bar3DChart>
      <c:catAx>
        <c:axId val="7684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4454"/>
        <c:crosses val="autoZero"/>
        <c:auto val="1"/>
        <c:lblOffset val="100"/>
        <c:tickLblSkip val="1"/>
        <c:noMultiLvlLbl val="0"/>
      </c:catAx>
      <c:valAx>
        <c:axId val="2054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48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18490087"/>
        <c:axId val="32193056"/>
      </c:bar3D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93056"/>
        <c:crosses val="autoZero"/>
        <c:auto val="1"/>
        <c:lblOffset val="100"/>
        <c:tickLblSkip val="2"/>
        <c:noMultiLvlLbl val="0"/>
      </c:catAx>
      <c:valAx>
        <c:axId val="32193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21302049"/>
        <c:axId val="57500714"/>
      </c:bar3DChart>
      <c:catAx>
        <c:axId val="2130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00714"/>
        <c:crosses val="autoZero"/>
        <c:auto val="1"/>
        <c:lblOffset val="100"/>
        <c:tickLblSkip val="1"/>
        <c:noMultiLvlLbl val="0"/>
      </c:catAx>
      <c:valAx>
        <c:axId val="57500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2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47744379"/>
        <c:axId val="27046228"/>
      </c:bar3DChart>
      <c:catAx>
        <c:axId val="4774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046228"/>
        <c:crosses val="autoZero"/>
        <c:auto val="1"/>
        <c:lblOffset val="100"/>
        <c:tickLblSkip val="1"/>
        <c:noMultiLvlLbl val="0"/>
      </c:catAx>
      <c:valAx>
        <c:axId val="27046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443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42089461"/>
        <c:axId val="43260830"/>
      </c:bar3DChart>
      <c:cat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60830"/>
        <c:crosses val="autoZero"/>
        <c:auto val="1"/>
        <c:lblOffset val="100"/>
        <c:tickLblSkip val="1"/>
        <c:noMultiLvlLbl val="0"/>
      </c:catAx>
      <c:valAx>
        <c:axId val="43260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53803151"/>
        <c:axId val="14466312"/>
      </c:bar3D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66312"/>
        <c:crosses val="autoZero"/>
        <c:auto val="1"/>
        <c:lblOffset val="100"/>
        <c:tickLblSkip val="1"/>
        <c:noMultiLvlLbl val="0"/>
      </c:catAx>
      <c:valAx>
        <c:axId val="14466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03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1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9" sqref="D149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101</v>
      </c>
      <c r="C3" s="130" t="s">
        <v>92</v>
      </c>
      <c r="D3" s="130" t="s">
        <v>23</v>
      </c>
      <c r="E3" s="130" t="s">
        <v>22</v>
      </c>
      <c r="F3" s="130" t="s">
        <v>102</v>
      </c>
      <c r="G3" s="130" t="s">
        <v>94</v>
      </c>
      <c r="H3" s="130" t="s">
        <v>103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61978.3-63.5-56.8-48.8+47.1</f>
        <v>61856.299999999996</v>
      </c>
      <c r="C6" s="46">
        <f>625865.1-190.4-316.9+47.1</f>
        <v>625404.8999999999</v>
      </c>
      <c r="D6" s="47">
        <f>13522.8+199.8</f>
        <v>13722.599999999999</v>
      </c>
      <c r="E6" s="3">
        <f>D6/D150*100</f>
        <v>41.69887689614935</v>
      </c>
      <c r="F6" s="3">
        <f>D6/B6*100</f>
        <v>22.184644086374387</v>
      </c>
      <c r="G6" s="3">
        <f aca="true" t="shared" si="0" ref="G6:G43">D6/C6*100</f>
        <v>2.1941945130266807</v>
      </c>
      <c r="H6" s="47">
        <f>B6-D6</f>
        <v>48133.7</v>
      </c>
      <c r="I6" s="47">
        <f aca="true" t="shared" si="1" ref="I6:I43">C6-D6</f>
        <v>611682.2999999999</v>
      </c>
    </row>
    <row r="7" spans="1:9" s="37" customFormat="1" ht="18.75">
      <c r="A7" s="104" t="s">
        <v>83</v>
      </c>
      <c r="B7" s="97">
        <f>20273.8+47.1</f>
        <v>20320.899999999998</v>
      </c>
      <c r="C7" s="94">
        <f>243287.4+47.1</f>
        <v>243334.5</v>
      </c>
      <c r="D7" s="105">
        <f>6699.4</f>
        <v>6699.4</v>
      </c>
      <c r="E7" s="95">
        <f>D7/D6*100</f>
        <v>48.82019442379724</v>
      </c>
      <c r="F7" s="95">
        <f>D7/B7*100</f>
        <v>32.968027990886235</v>
      </c>
      <c r="G7" s="95">
        <f>D7/C7*100</f>
        <v>2.7531648820861814</v>
      </c>
      <c r="H7" s="105">
        <f>B7-D7</f>
        <v>13621.499999999998</v>
      </c>
      <c r="I7" s="105">
        <f t="shared" si="1"/>
        <v>236635.1</v>
      </c>
    </row>
    <row r="8" spans="1:9" ht="18">
      <c r="A8" s="23" t="s">
        <v>3</v>
      </c>
      <c r="B8" s="42">
        <f>39307.7+47.1</f>
        <v>39354.799999999996</v>
      </c>
      <c r="C8" s="43">
        <f>487771.7+47.1</f>
        <v>487818.8</v>
      </c>
      <c r="D8" s="44">
        <f>12945</f>
        <v>12945</v>
      </c>
      <c r="E8" s="1">
        <f>D8/D6*100</f>
        <v>94.33343535481615</v>
      </c>
      <c r="F8" s="1">
        <f>D8/B8*100</f>
        <v>32.89306514071981</v>
      </c>
      <c r="G8" s="1">
        <f t="shared" si="0"/>
        <v>2.653649264849981</v>
      </c>
      <c r="H8" s="44">
        <f>B8-D8</f>
        <v>26409.799999999996</v>
      </c>
      <c r="I8" s="44">
        <f t="shared" si="1"/>
        <v>474873.8</v>
      </c>
    </row>
    <row r="9" spans="1:9" ht="18">
      <c r="A9" s="23" t="s">
        <v>2</v>
      </c>
      <c r="B9" s="42">
        <v>4.6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4.6</v>
      </c>
      <c r="I9" s="44">
        <f t="shared" si="1"/>
        <v>92.5</v>
      </c>
    </row>
    <row r="10" spans="1:9" ht="18">
      <c r="A10" s="23" t="s">
        <v>1</v>
      </c>
      <c r="B10" s="42">
        <f>2344.6-63.5-56.8</f>
        <v>2224.2999999999997</v>
      </c>
      <c r="C10" s="43">
        <f>27822.4-190.4-170.5</f>
        <v>27461.5</v>
      </c>
      <c r="D10" s="48">
        <f>577.8+199.8</f>
        <v>777.5999999999999</v>
      </c>
      <c r="E10" s="1">
        <f>D10/D6*100</f>
        <v>5.666564645183858</v>
      </c>
      <c r="F10" s="1">
        <f aca="true" t="shared" si="3" ref="F10:F41">D10/B10*100</f>
        <v>34.959313042305446</v>
      </c>
      <c r="G10" s="1">
        <f t="shared" si="0"/>
        <v>2.831600604482639</v>
      </c>
      <c r="H10" s="44">
        <f t="shared" si="2"/>
        <v>1446.6999999999998</v>
      </c>
      <c r="I10" s="44">
        <f t="shared" si="1"/>
        <v>26683.9</v>
      </c>
    </row>
    <row r="11" spans="1:9" ht="18">
      <c r="A11" s="23" t="s">
        <v>0</v>
      </c>
      <c r="B11" s="42">
        <v>18581.8</v>
      </c>
      <c r="C11" s="43">
        <v>80900.5</v>
      </c>
      <c r="D11" s="49"/>
      <c r="E11" s="1">
        <f>D11/D6*100</f>
        <v>0</v>
      </c>
      <c r="F11" s="1">
        <f t="shared" si="3"/>
        <v>0</v>
      </c>
      <c r="G11" s="1">
        <f t="shared" si="0"/>
        <v>0</v>
      </c>
      <c r="H11" s="44">
        <f t="shared" si="2"/>
        <v>18581.8</v>
      </c>
      <c r="I11" s="44">
        <f t="shared" si="1"/>
        <v>80900.5</v>
      </c>
    </row>
    <row r="12" spans="1:9" ht="18">
      <c r="A12" s="23" t="s">
        <v>14</v>
      </c>
      <c r="B12" s="42">
        <f>1314.9-48.8</f>
        <v>1266.1000000000001</v>
      </c>
      <c r="C12" s="43">
        <v>14045.4</v>
      </c>
      <c r="D12" s="44"/>
      <c r="E12" s="1">
        <f>D12/D6*100</f>
        <v>0</v>
      </c>
      <c r="F12" s="1">
        <f t="shared" si="3"/>
        <v>0</v>
      </c>
      <c r="G12" s="1">
        <f t="shared" si="0"/>
        <v>0</v>
      </c>
      <c r="H12" s="44">
        <f t="shared" si="2"/>
        <v>1266.1000000000001</v>
      </c>
      <c r="I12" s="44">
        <f t="shared" si="1"/>
        <v>14045.4</v>
      </c>
    </row>
    <row r="13" spans="1:9" ht="18.75" thickBot="1">
      <c r="A13" s="23" t="s">
        <v>28</v>
      </c>
      <c r="B13" s="43">
        <f>B6-B8-B9-B10-B11-B12</f>
        <v>424.7000000000028</v>
      </c>
      <c r="C13" s="43">
        <f>C6-C8-C9-C10-C11-C12</f>
        <v>15086.199999999919</v>
      </c>
      <c r="D13" s="43">
        <f>D6-D8-D9-D10-D11-D12</f>
        <v>-1.3642420526593924E-12</v>
      </c>
      <c r="E13" s="1">
        <f>D13/D6*100</f>
        <v>-9.941571223087407E-15</v>
      </c>
      <c r="F13" s="1">
        <f t="shared" si="3"/>
        <v>-3.212248770095087E-13</v>
      </c>
      <c r="G13" s="1">
        <f t="shared" si="0"/>
        <v>-9.042980025847462E-15</v>
      </c>
      <c r="H13" s="44">
        <f t="shared" si="2"/>
        <v>424.70000000000414</v>
      </c>
      <c r="I13" s="44">
        <f t="shared" si="1"/>
        <v>15086.19999999992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33019.9</v>
      </c>
      <c r="C18" s="46">
        <v>329127.1</v>
      </c>
      <c r="D18" s="47">
        <f>7750.2</f>
        <v>7750.2</v>
      </c>
      <c r="E18" s="3">
        <f>D18/D150*100</f>
        <v>23.550539673278877</v>
      </c>
      <c r="F18" s="3">
        <f>D18/B18*100</f>
        <v>23.47130063991714</v>
      </c>
      <c r="G18" s="3">
        <f t="shared" si="0"/>
        <v>2.3547741890594853</v>
      </c>
      <c r="H18" s="47">
        <f>B18-D18</f>
        <v>25269.7</v>
      </c>
      <c r="I18" s="47">
        <f t="shared" si="1"/>
        <v>321376.89999999997</v>
      </c>
    </row>
    <row r="19" spans="1:9" s="37" customFormat="1" ht="18.75">
      <c r="A19" s="104" t="s">
        <v>84</v>
      </c>
      <c r="B19" s="97">
        <v>19854.3</v>
      </c>
      <c r="C19" s="94">
        <v>238249.5</v>
      </c>
      <c r="D19" s="105">
        <f>7750.2</f>
        <v>7750.2</v>
      </c>
      <c r="E19" s="95">
        <f>D19/D18*100</f>
        <v>100</v>
      </c>
      <c r="F19" s="95">
        <f t="shared" si="3"/>
        <v>39.03537269004699</v>
      </c>
      <c r="G19" s="95">
        <f t="shared" si="0"/>
        <v>3.2529763965926475</v>
      </c>
      <c r="H19" s="105">
        <f t="shared" si="2"/>
        <v>12104.099999999999</v>
      </c>
      <c r="I19" s="105">
        <f t="shared" si="1"/>
        <v>230499.3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33019.9</v>
      </c>
      <c r="C25" s="43">
        <f>C18</f>
        <v>329127.1</v>
      </c>
      <c r="D25" s="43">
        <f>D18</f>
        <v>7750.2</v>
      </c>
      <c r="E25" s="1">
        <f>D25/D18*100</f>
        <v>100</v>
      </c>
      <c r="F25" s="1">
        <f t="shared" si="3"/>
        <v>23.47130063991714</v>
      </c>
      <c r="G25" s="1">
        <f t="shared" si="0"/>
        <v>2.3547741890594853</v>
      </c>
      <c r="H25" s="44">
        <f t="shared" si="2"/>
        <v>25269.7</v>
      </c>
      <c r="I25" s="44">
        <f t="shared" si="1"/>
        <v>321376.89999999997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4735.4</v>
      </c>
      <c r="C33" s="46">
        <v>67303.3</v>
      </c>
      <c r="D33" s="50">
        <f>1839.2</f>
        <v>1839.2</v>
      </c>
      <c r="E33" s="3">
        <f>D33/D150*100</f>
        <v>5.588778685336444</v>
      </c>
      <c r="F33" s="3">
        <f>D33/B33*100</f>
        <v>38.83937998901889</v>
      </c>
      <c r="G33" s="3">
        <f t="shared" si="0"/>
        <v>2.732704042743818</v>
      </c>
      <c r="H33" s="47">
        <f t="shared" si="2"/>
        <v>2896.2</v>
      </c>
      <c r="I33" s="47">
        <f t="shared" si="1"/>
        <v>65464.100000000006</v>
      </c>
    </row>
    <row r="34" spans="1:9" ht="18">
      <c r="A34" s="23" t="s">
        <v>3</v>
      </c>
      <c r="B34" s="42">
        <v>3618.4</v>
      </c>
      <c r="C34" s="43">
        <v>55535.9</v>
      </c>
      <c r="D34" s="44">
        <f>1743.2</f>
        <v>1743.2</v>
      </c>
      <c r="E34" s="1">
        <f>D34/D33*100</f>
        <v>94.78033927794694</v>
      </c>
      <c r="F34" s="1">
        <f t="shared" si="3"/>
        <v>48.17598938757462</v>
      </c>
      <c r="G34" s="1">
        <f t="shared" si="0"/>
        <v>3.1388705323943613</v>
      </c>
      <c r="H34" s="44">
        <f t="shared" si="2"/>
        <v>1875.2</v>
      </c>
      <c r="I34" s="44">
        <f t="shared" si="1"/>
        <v>53792.700000000004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307.6</v>
      </c>
      <c r="C36" s="43">
        <v>2945.3</v>
      </c>
      <c r="D36" s="44"/>
      <c r="E36" s="1">
        <f>D36/D33*100</f>
        <v>0</v>
      </c>
      <c r="F36" s="1">
        <f t="shared" si="3"/>
        <v>0</v>
      </c>
      <c r="G36" s="1">
        <f t="shared" si="0"/>
        <v>0</v>
      </c>
      <c r="H36" s="44">
        <f t="shared" si="2"/>
        <v>307.6</v>
      </c>
      <c r="I36" s="44">
        <f t="shared" si="1"/>
        <v>2945.3</v>
      </c>
    </row>
    <row r="37" spans="1:9" s="37" customFormat="1" ht="18.75">
      <c r="A37" s="18" t="s">
        <v>7</v>
      </c>
      <c r="B37" s="51">
        <v>45.4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45.4</v>
      </c>
      <c r="I37" s="53">
        <f t="shared" si="1"/>
        <v>856.1</v>
      </c>
    </row>
    <row r="38" spans="1:9" ht="18">
      <c r="A38" s="23" t="s">
        <v>14</v>
      </c>
      <c r="B38" s="42">
        <v>5.1</v>
      </c>
      <c r="C38" s="43">
        <v>80.8</v>
      </c>
      <c r="D38" s="43"/>
      <c r="E38" s="1">
        <f>D38/D33*100</f>
        <v>0</v>
      </c>
      <c r="F38" s="1">
        <f t="shared" si="3"/>
        <v>0</v>
      </c>
      <c r="G38" s="1">
        <f t="shared" si="0"/>
        <v>0</v>
      </c>
      <c r="H38" s="44">
        <f t="shared" si="2"/>
        <v>5.1</v>
      </c>
      <c r="I38" s="44">
        <f t="shared" si="1"/>
        <v>80.8</v>
      </c>
    </row>
    <row r="39" spans="1:9" ht="18.75" thickBot="1">
      <c r="A39" s="23" t="s">
        <v>28</v>
      </c>
      <c r="B39" s="42">
        <f>B33-B34-B36-B37-B35-B38</f>
        <v>758.8999999999995</v>
      </c>
      <c r="C39" s="42">
        <f>C33-C34-C36-C37-C35-C38</f>
        <v>7885.200000000002</v>
      </c>
      <c r="D39" s="42">
        <f>D33-D34-D36-D37-D35-D38</f>
        <v>96</v>
      </c>
      <c r="E39" s="1">
        <f>D39/D33*100</f>
        <v>5.219660722053066</v>
      </c>
      <c r="F39" s="1">
        <f t="shared" si="3"/>
        <v>12.649887995783379</v>
      </c>
      <c r="G39" s="1">
        <f t="shared" si="0"/>
        <v>1.2174707046111701</v>
      </c>
      <c r="H39" s="44">
        <f>B39-D39</f>
        <v>662.8999999999995</v>
      </c>
      <c r="I39" s="44">
        <f t="shared" si="1"/>
        <v>7789.200000000002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152.3</v>
      </c>
      <c r="C43" s="46">
        <v>1548.6</v>
      </c>
      <c r="D43" s="47"/>
      <c r="E43" s="3">
        <f>D43/D150*100</f>
        <v>0</v>
      </c>
      <c r="F43" s="3">
        <f>D43/B43*100</f>
        <v>0</v>
      </c>
      <c r="G43" s="3">
        <f t="shared" si="0"/>
        <v>0</v>
      </c>
      <c r="H43" s="47">
        <f t="shared" si="2"/>
        <v>152.3</v>
      </c>
      <c r="I43" s="47">
        <f t="shared" si="1"/>
        <v>1548.6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968.3</v>
      </c>
      <c r="C45" s="46">
        <v>11788</v>
      </c>
      <c r="D45" s="47">
        <f>102.9+155.5</f>
        <v>258.4</v>
      </c>
      <c r="E45" s="3">
        <f>D45/D150*100</f>
        <v>0.7852003111629714</v>
      </c>
      <c r="F45" s="3">
        <f>D45/B45*100</f>
        <v>26.68594443870701</v>
      </c>
      <c r="G45" s="3">
        <f aca="true" t="shared" si="4" ref="G45:G76">D45/C45*100</f>
        <v>2.192059721750933</v>
      </c>
      <c r="H45" s="47">
        <f>B45-D45</f>
        <v>709.9</v>
      </c>
      <c r="I45" s="47">
        <f aca="true" t="shared" si="5" ref="I45:I77">C45-D45</f>
        <v>11529.6</v>
      </c>
    </row>
    <row r="46" spans="1:9" ht="18">
      <c r="A46" s="23" t="s">
        <v>3</v>
      </c>
      <c r="B46" s="42">
        <v>815.3</v>
      </c>
      <c r="C46" s="43">
        <v>10529.7</v>
      </c>
      <c r="D46" s="44">
        <f>102.7+154.9</f>
        <v>257.6</v>
      </c>
      <c r="E46" s="1">
        <f>D46/D45*100</f>
        <v>99.6904024767802</v>
      </c>
      <c r="F46" s="1">
        <f aca="true" t="shared" si="6" ref="F46:F74">D46/B46*100</f>
        <v>31.595731632527908</v>
      </c>
      <c r="G46" s="1">
        <f t="shared" si="4"/>
        <v>2.4464134780668014</v>
      </c>
      <c r="H46" s="44">
        <f aca="true" t="shared" si="7" ref="H46:H74">B46-D46</f>
        <v>557.6999999999999</v>
      </c>
      <c r="I46" s="44">
        <f t="shared" si="5"/>
        <v>10272.1</v>
      </c>
    </row>
    <row r="47" spans="1:9" ht="18">
      <c r="A47" s="23" t="s">
        <v>2</v>
      </c>
      <c r="B47" s="42">
        <v>0</v>
      </c>
      <c r="C47" s="43">
        <v>1.4</v>
      </c>
      <c r="D47" s="44"/>
      <c r="E47" s="1">
        <f>D47/D45*100</f>
        <v>0</v>
      </c>
      <c r="F47" s="103" t="e">
        <f t="shared" si="6"/>
        <v>#DIV/0!</v>
      </c>
      <c r="G47" s="1">
        <f t="shared" si="4"/>
        <v>0</v>
      </c>
      <c r="H47" s="44">
        <f t="shared" si="7"/>
        <v>0</v>
      </c>
      <c r="I47" s="44">
        <f t="shared" si="5"/>
        <v>1.4</v>
      </c>
    </row>
    <row r="48" spans="1:9" ht="18">
      <c r="A48" s="23" t="s">
        <v>1</v>
      </c>
      <c r="B48" s="42">
        <v>0</v>
      </c>
      <c r="C48" s="43">
        <v>73.4</v>
      </c>
      <c r="D48" s="44"/>
      <c r="E48" s="1">
        <f>D48/D45*100</f>
        <v>0</v>
      </c>
      <c r="F48" s="103" t="e">
        <f t="shared" si="6"/>
        <v>#DIV/0!</v>
      </c>
      <c r="G48" s="1">
        <f t="shared" si="4"/>
        <v>0</v>
      </c>
      <c r="H48" s="44">
        <f t="shared" si="7"/>
        <v>0</v>
      </c>
      <c r="I48" s="44">
        <f t="shared" si="5"/>
        <v>73.4</v>
      </c>
    </row>
    <row r="49" spans="1:9" ht="18">
      <c r="A49" s="23" t="s">
        <v>0</v>
      </c>
      <c r="B49" s="42">
        <v>138.9</v>
      </c>
      <c r="C49" s="43">
        <v>865.1</v>
      </c>
      <c r="D49" s="44"/>
      <c r="E49" s="1">
        <f>D49/D45*100</f>
        <v>0</v>
      </c>
      <c r="F49" s="1">
        <f t="shared" si="6"/>
        <v>0</v>
      </c>
      <c r="G49" s="1">
        <f t="shared" si="4"/>
        <v>0</v>
      </c>
      <c r="H49" s="44">
        <f t="shared" si="7"/>
        <v>138.9</v>
      </c>
      <c r="I49" s="44">
        <f t="shared" si="5"/>
        <v>865.1</v>
      </c>
    </row>
    <row r="50" spans="1:9" ht="18.75" thickBot="1">
      <c r="A50" s="23" t="s">
        <v>28</v>
      </c>
      <c r="B50" s="43">
        <f>B45-B46-B49-B48-B47</f>
        <v>14.099999999999994</v>
      </c>
      <c r="C50" s="43">
        <f>C45-C46-C49-C48-C47</f>
        <v>318.3999999999993</v>
      </c>
      <c r="D50" s="43">
        <f>D45-D46-D49-D48-D47</f>
        <v>0.7999999999999545</v>
      </c>
      <c r="E50" s="1">
        <f>D50/D45*100</f>
        <v>0.30959752321979667</v>
      </c>
      <c r="F50" s="1">
        <f t="shared" si="6"/>
        <v>5.6737588652479065</v>
      </c>
      <c r="G50" s="1">
        <f t="shared" si="4"/>
        <v>0.25125628140702144</v>
      </c>
      <c r="H50" s="44">
        <f t="shared" si="7"/>
        <v>13.30000000000004</v>
      </c>
      <c r="I50" s="44">
        <f t="shared" si="5"/>
        <v>317.59999999999934</v>
      </c>
    </row>
    <row r="51" spans="1:9" ht="18.75" thickBot="1">
      <c r="A51" s="22" t="s">
        <v>4</v>
      </c>
      <c r="B51" s="45">
        <v>1933.7</v>
      </c>
      <c r="C51" s="46">
        <v>23558.7</v>
      </c>
      <c r="D51" s="47">
        <f>475.9</f>
        <v>475.9</v>
      </c>
      <c r="E51" s="3">
        <f>D51/D150*100</f>
        <v>1.446117755737067</v>
      </c>
      <c r="F51" s="3">
        <f>D51/B51*100</f>
        <v>24.61084966644257</v>
      </c>
      <c r="G51" s="3">
        <f t="shared" si="4"/>
        <v>2.020060529655711</v>
      </c>
      <c r="H51" s="47">
        <f>B51-D51</f>
        <v>1457.8000000000002</v>
      </c>
      <c r="I51" s="47">
        <f t="shared" si="5"/>
        <v>23082.8</v>
      </c>
    </row>
    <row r="52" spans="1:9" ht="18">
      <c r="A52" s="23" t="s">
        <v>3</v>
      </c>
      <c r="B52" s="42">
        <v>1194</v>
      </c>
      <c r="C52" s="43">
        <v>16189.8</v>
      </c>
      <c r="D52" s="44">
        <f>392.4</f>
        <v>392.4</v>
      </c>
      <c r="E52" s="1">
        <f>D52/D51*100</f>
        <v>82.45429712124395</v>
      </c>
      <c r="F52" s="1">
        <f t="shared" si="6"/>
        <v>32.8643216080402</v>
      </c>
      <c r="G52" s="1">
        <f t="shared" si="4"/>
        <v>2.423748285957825</v>
      </c>
      <c r="H52" s="44">
        <f t="shared" si="7"/>
        <v>801.6</v>
      </c>
      <c r="I52" s="44">
        <f t="shared" si="5"/>
        <v>15797.4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50.5</v>
      </c>
      <c r="C54" s="43">
        <v>810.2</v>
      </c>
      <c r="D54" s="44"/>
      <c r="E54" s="1">
        <f>D54/D51*100</f>
        <v>0</v>
      </c>
      <c r="F54" s="1">
        <f t="shared" si="6"/>
        <v>0</v>
      </c>
      <c r="G54" s="1">
        <f t="shared" si="4"/>
        <v>0</v>
      </c>
      <c r="H54" s="44">
        <f t="shared" si="7"/>
        <v>50.5</v>
      </c>
      <c r="I54" s="44">
        <f t="shared" si="5"/>
        <v>810.2</v>
      </c>
    </row>
    <row r="55" spans="1:9" ht="18">
      <c r="A55" s="23" t="s">
        <v>0</v>
      </c>
      <c r="B55" s="42">
        <v>133.7</v>
      </c>
      <c r="C55" s="43">
        <v>1048.5</v>
      </c>
      <c r="D55" s="44"/>
      <c r="E55" s="1">
        <f>D55/D51*100</f>
        <v>0</v>
      </c>
      <c r="F55" s="1">
        <f t="shared" si="6"/>
        <v>0</v>
      </c>
      <c r="G55" s="1">
        <f t="shared" si="4"/>
        <v>0</v>
      </c>
      <c r="H55" s="44">
        <f t="shared" si="7"/>
        <v>133.7</v>
      </c>
      <c r="I55" s="44">
        <f t="shared" si="5"/>
        <v>1048.5</v>
      </c>
    </row>
    <row r="56" spans="1:9" ht="18">
      <c r="A56" s="23" t="s">
        <v>14</v>
      </c>
      <c r="B56" s="42">
        <v>43.2</v>
      </c>
      <c r="C56" s="43">
        <v>518.9</v>
      </c>
      <c r="D56" s="43"/>
      <c r="E56" s="1">
        <f>D56/D51*100</f>
        <v>0</v>
      </c>
      <c r="F56" s="1">
        <f>D56/B56*100</f>
        <v>0</v>
      </c>
      <c r="G56" s="1">
        <f>D56/C56*100</f>
        <v>0</v>
      </c>
      <c r="H56" s="44">
        <f t="shared" si="7"/>
        <v>43.2</v>
      </c>
      <c r="I56" s="44">
        <f t="shared" si="5"/>
        <v>518.9</v>
      </c>
    </row>
    <row r="57" spans="1:9" ht="18.75" thickBot="1">
      <c r="A57" s="23" t="s">
        <v>28</v>
      </c>
      <c r="B57" s="43">
        <f>B51-B52-B55-B54-B53-B56</f>
        <v>512.3</v>
      </c>
      <c r="C57" s="43">
        <f>C51-C52-C55-C54-C53-C56</f>
        <v>4978.300000000002</v>
      </c>
      <c r="D57" s="43">
        <f>D51-D52-D55-D54-D53-D56</f>
        <v>83.5</v>
      </c>
      <c r="E57" s="1">
        <f>D57/D51*100</f>
        <v>17.545702878756043</v>
      </c>
      <c r="F57" s="1">
        <f t="shared" si="6"/>
        <v>16.29904352918212</v>
      </c>
      <c r="G57" s="1">
        <f t="shared" si="4"/>
        <v>1.677279392563726</v>
      </c>
      <c r="H57" s="44">
        <f>B57-D57</f>
        <v>428.79999999999995</v>
      </c>
      <c r="I57" s="44">
        <f>C57-D57</f>
        <v>4894.800000000002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316.9</v>
      </c>
      <c r="C59" s="46">
        <v>7844.6</v>
      </c>
      <c r="D59" s="47">
        <f>55.6</f>
        <v>55.6</v>
      </c>
      <c r="E59" s="3">
        <f>D59/D150*100</f>
        <v>0.168951769739401</v>
      </c>
      <c r="F59" s="3">
        <f>D59/B59*100</f>
        <v>17.54496686651941</v>
      </c>
      <c r="G59" s="3">
        <f t="shared" si="4"/>
        <v>0.7087678148025394</v>
      </c>
      <c r="H59" s="47">
        <f>B59-D59</f>
        <v>261.29999999999995</v>
      </c>
      <c r="I59" s="47">
        <f t="shared" si="5"/>
        <v>7789</v>
      </c>
    </row>
    <row r="60" spans="1:9" ht="18">
      <c r="A60" s="23" t="s">
        <v>3</v>
      </c>
      <c r="B60" s="42">
        <v>235.1</v>
      </c>
      <c r="C60" s="43">
        <v>2900.3</v>
      </c>
      <c r="D60" s="44">
        <f>55.6</f>
        <v>55.6</v>
      </c>
      <c r="E60" s="1">
        <f>D60/D59*100</f>
        <v>100</v>
      </c>
      <c r="F60" s="1">
        <f t="shared" si="6"/>
        <v>23.649510846448322</v>
      </c>
      <c r="G60" s="1">
        <f t="shared" si="4"/>
        <v>1.917043064510568</v>
      </c>
      <c r="H60" s="44">
        <f t="shared" si="7"/>
        <v>179.5</v>
      </c>
      <c r="I60" s="44">
        <f t="shared" si="5"/>
        <v>2844.7000000000003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80.5</v>
      </c>
      <c r="C62" s="43">
        <v>451.8</v>
      </c>
      <c r="D62" s="44"/>
      <c r="E62" s="1">
        <f>D62/D59*100</f>
        <v>0</v>
      </c>
      <c r="F62" s="1">
        <f t="shared" si="6"/>
        <v>0</v>
      </c>
      <c r="G62" s="1">
        <f t="shared" si="4"/>
        <v>0</v>
      </c>
      <c r="H62" s="44">
        <f t="shared" si="7"/>
        <v>80.5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1.299999999999983</v>
      </c>
      <c r="C64" s="43">
        <f>C59-C60-C62-C63-C61</f>
        <v>448.30000000000007</v>
      </c>
      <c r="D64" s="43">
        <f>D59-D60-D62-D63-D61</f>
        <v>0</v>
      </c>
      <c r="E64" s="1">
        <f>D64/D59*100</f>
        <v>0</v>
      </c>
      <c r="F64" s="1">
        <f t="shared" si="6"/>
        <v>0</v>
      </c>
      <c r="G64" s="1">
        <f t="shared" si="4"/>
        <v>0</v>
      </c>
      <c r="H64" s="44">
        <f t="shared" si="7"/>
        <v>1.299999999999983</v>
      </c>
      <c r="I64" s="44">
        <f t="shared" si="5"/>
        <v>448.30000000000007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42.4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42.4</v>
      </c>
      <c r="I69" s="47">
        <f t="shared" si="5"/>
        <v>477.7</v>
      </c>
    </row>
    <row r="70" spans="1:9" ht="18">
      <c r="A70" s="23" t="s">
        <v>8</v>
      </c>
      <c r="B70" s="42">
        <v>32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32</v>
      </c>
      <c r="I70" s="44">
        <f t="shared" si="5"/>
        <v>203.8</v>
      </c>
    </row>
    <row r="71" spans="1:9" ht="18.75" thickBot="1">
      <c r="A71" s="23" t="s">
        <v>9</v>
      </c>
      <c r="B71" s="42">
        <v>10.4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10.4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833.3</v>
      </c>
      <c r="C77" s="62">
        <v>10000</v>
      </c>
      <c r="D77" s="63"/>
      <c r="E77" s="41"/>
      <c r="F77" s="41"/>
      <c r="G77" s="41"/>
      <c r="H77" s="63">
        <f>B77-D77</f>
        <v>833.3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13498.9</v>
      </c>
      <c r="C90" s="46">
        <v>157960</v>
      </c>
      <c r="D90" s="47">
        <f>4.8+1016.5+864.1+250.6+6.8+2.9+10.6+5.5</f>
        <v>2161.8</v>
      </c>
      <c r="E90" s="3">
        <f>D90/D150*100</f>
        <v>6.569063593932321</v>
      </c>
      <c r="F90" s="3">
        <f aca="true" t="shared" si="10" ref="F90:F96">D90/B90*100</f>
        <v>16.01463822978169</v>
      </c>
      <c r="G90" s="3">
        <f t="shared" si="8"/>
        <v>1.36857432261332</v>
      </c>
      <c r="H90" s="47">
        <f aca="true" t="shared" si="11" ref="H90:H96">B90-D90</f>
        <v>11337.099999999999</v>
      </c>
      <c r="I90" s="47">
        <f t="shared" si="9"/>
        <v>155798.2</v>
      </c>
    </row>
    <row r="91" spans="1:9" ht="18">
      <c r="A91" s="23" t="s">
        <v>3</v>
      </c>
      <c r="B91" s="42">
        <f>12428.6-20</f>
        <v>12408.6</v>
      </c>
      <c r="C91" s="43">
        <v>148246.2</v>
      </c>
      <c r="D91" s="44">
        <f>1016.5+861.2+216.8+0.1</f>
        <v>2094.6</v>
      </c>
      <c r="E91" s="1">
        <f>D91/D90*100</f>
        <v>96.89147932278655</v>
      </c>
      <c r="F91" s="1">
        <f t="shared" si="10"/>
        <v>16.88022822880905</v>
      </c>
      <c r="G91" s="1">
        <f t="shared" si="8"/>
        <v>1.4129198589913265</v>
      </c>
      <c r="H91" s="44">
        <f t="shared" si="11"/>
        <v>10314</v>
      </c>
      <c r="I91" s="44">
        <f t="shared" si="9"/>
        <v>146151.6</v>
      </c>
    </row>
    <row r="92" spans="1:9" ht="18">
      <c r="A92" s="23" t="s">
        <v>26</v>
      </c>
      <c r="B92" s="42">
        <v>405.9</v>
      </c>
      <c r="C92" s="43">
        <v>2620.6</v>
      </c>
      <c r="D92" s="44"/>
      <c r="E92" s="1">
        <f>D92/D90*100</f>
        <v>0</v>
      </c>
      <c r="F92" s="1">
        <f t="shared" si="10"/>
        <v>0</v>
      </c>
      <c r="G92" s="1">
        <f t="shared" si="8"/>
        <v>0</v>
      </c>
      <c r="H92" s="44">
        <f t="shared" si="11"/>
        <v>405.9</v>
      </c>
      <c r="I92" s="44">
        <f t="shared" si="9"/>
        <v>2620.6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684.3999999999993</v>
      </c>
      <c r="C94" s="43">
        <f>C90-C91-C92-C93</f>
        <v>7093.199999999988</v>
      </c>
      <c r="D94" s="43">
        <f>D90-D91-D92-D93</f>
        <v>67.20000000000027</v>
      </c>
      <c r="E94" s="1">
        <f>D94/D90*100</f>
        <v>3.1085206772134457</v>
      </c>
      <c r="F94" s="1">
        <f t="shared" si="10"/>
        <v>9.818819403857443</v>
      </c>
      <c r="G94" s="1">
        <f>D94/C94*100</f>
        <v>0.9473862290644616</v>
      </c>
      <c r="H94" s="44">
        <f t="shared" si="11"/>
        <v>617.199999999999</v>
      </c>
      <c r="I94" s="44">
        <f>C94-D94</f>
        <v>7025.999999999987</v>
      </c>
    </row>
    <row r="95" spans="1:9" ht="18.75">
      <c r="A95" s="108" t="s">
        <v>12</v>
      </c>
      <c r="B95" s="111">
        <v>5591.7</v>
      </c>
      <c r="C95" s="113">
        <v>59880.5</v>
      </c>
      <c r="D95" s="112"/>
      <c r="E95" s="107">
        <f>D95/D150*100</f>
        <v>0</v>
      </c>
      <c r="F95" s="110">
        <f t="shared" si="10"/>
        <v>0</v>
      </c>
      <c r="G95" s="106">
        <f>D95/C95*100</f>
        <v>0</v>
      </c>
      <c r="H95" s="112">
        <f t="shared" si="11"/>
        <v>5591.7</v>
      </c>
      <c r="I95" s="122">
        <f>C95-D95</f>
        <v>59880.5</v>
      </c>
    </row>
    <row r="96" spans="1:9" ht="18.75" thickBot="1">
      <c r="A96" s="109" t="s">
        <v>85</v>
      </c>
      <c r="B96" s="114">
        <v>1212.8</v>
      </c>
      <c r="C96" s="115">
        <v>10660.3</v>
      </c>
      <c r="D96" s="116"/>
      <c r="E96" s="117" t="e">
        <f>D96/D95*100</f>
        <v>#DIV/0!</v>
      </c>
      <c r="F96" s="118">
        <f t="shared" si="10"/>
        <v>0</v>
      </c>
      <c r="G96" s="119">
        <f>D96/C96*100</f>
        <v>0</v>
      </c>
      <c r="H96" s="123">
        <f t="shared" si="11"/>
        <v>1212.8</v>
      </c>
      <c r="I96" s="124">
        <f>C96-D96</f>
        <v>10660.3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1148</v>
      </c>
      <c r="C102" s="92">
        <v>12999.2</v>
      </c>
      <c r="D102" s="79">
        <f>139.4+4</f>
        <v>143.4</v>
      </c>
      <c r="E102" s="19">
        <f>D102/D150*100</f>
        <v>0.43574970828471404</v>
      </c>
      <c r="F102" s="19">
        <f>D102/B102*100</f>
        <v>12.491289198606273</v>
      </c>
      <c r="G102" s="19">
        <f aca="true" t="shared" si="12" ref="G102:G148">D102/C102*100</f>
        <v>1.1031448089113176</v>
      </c>
      <c r="H102" s="79">
        <f aca="true" t="shared" si="13" ref="H102:H107">B102-D102</f>
        <v>1004.6</v>
      </c>
      <c r="I102" s="79">
        <f aca="true" t="shared" si="14" ref="I102:I148">C102-D102</f>
        <v>12855.800000000001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v>989.2</v>
      </c>
      <c r="C104" s="44">
        <v>10720.8</v>
      </c>
      <c r="D104" s="44">
        <f>139.3+4</f>
        <v>143.3</v>
      </c>
      <c r="E104" s="1">
        <f>D104/D102*100</f>
        <v>99.93026499302651</v>
      </c>
      <c r="F104" s="1">
        <f aca="true" t="shared" si="15" ref="F104:F148">D104/B104*100</f>
        <v>14.486453699959565</v>
      </c>
      <c r="G104" s="1">
        <f t="shared" si="12"/>
        <v>1.3366539810461908</v>
      </c>
      <c r="H104" s="44">
        <f t="shared" si="13"/>
        <v>845.9000000000001</v>
      </c>
      <c r="I104" s="44">
        <f t="shared" si="14"/>
        <v>10577.5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158.79999999999995</v>
      </c>
      <c r="C106" s="88">
        <f>C102-C103-C104</f>
        <v>2019.300000000001</v>
      </c>
      <c r="D106" s="88">
        <f>D102-D103-D104</f>
        <v>0.09999999999999432</v>
      </c>
      <c r="E106" s="84">
        <f>D106/D102*100</f>
        <v>0.06973500697349673</v>
      </c>
      <c r="F106" s="84">
        <f t="shared" si="15"/>
        <v>0.06297229219143222</v>
      </c>
      <c r="G106" s="84">
        <f t="shared" si="12"/>
        <v>0.004952211162283676</v>
      </c>
      <c r="H106" s="124">
        <f>B106-D106</f>
        <v>158.69999999999996</v>
      </c>
      <c r="I106" s="124">
        <f t="shared" si="14"/>
        <v>2019.2000000000012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28153.799999999996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6501.699999999999</v>
      </c>
      <c r="E107" s="82">
        <f>D107/D150*100</f>
        <v>19.756721606378836</v>
      </c>
      <c r="F107" s="82">
        <f>D107/B107*100</f>
        <v>23.093507803564705</v>
      </c>
      <c r="G107" s="82">
        <f t="shared" si="12"/>
        <v>1.2234567541146792</v>
      </c>
      <c r="H107" s="81">
        <f t="shared" si="13"/>
        <v>21652.1</v>
      </c>
      <c r="I107" s="81">
        <f t="shared" si="14"/>
        <v>524918.8</v>
      </c>
    </row>
    <row r="108" spans="1:9" ht="37.5">
      <c r="A108" s="28" t="s">
        <v>53</v>
      </c>
      <c r="B108" s="71">
        <v>486.5</v>
      </c>
      <c r="C108" s="67">
        <v>4095.6</v>
      </c>
      <c r="D108" s="72"/>
      <c r="E108" s="6">
        <f>D108/D107*100</f>
        <v>0</v>
      </c>
      <c r="F108" s="6">
        <f t="shared" si="15"/>
        <v>0</v>
      </c>
      <c r="G108" s="6">
        <f t="shared" si="12"/>
        <v>0</v>
      </c>
      <c r="H108" s="61">
        <f aca="true" t="shared" si="16" ref="H108:H148">B108-D108</f>
        <v>486.5</v>
      </c>
      <c r="I108" s="61">
        <f t="shared" si="14"/>
        <v>4095.6</v>
      </c>
    </row>
    <row r="109" spans="1:9" ht="18">
      <c r="A109" s="23" t="s">
        <v>26</v>
      </c>
      <c r="B109" s="74">
        <v>361</v>
      </c>
      <c r="C109" s="44">
        <v>2633.8</v>
      </c>
      <c r="D109" s="75"/>
      <c r="E109" s="1" t="e">
        <f>D109/D108*100</f>
        <v>#DIV/0!</v>
      </c>
      <c r="F109" s="1">
        <f t="shared" si="15"/>
        <v>0</v>
      </c>
      <c r="G109" s="1">
        <f t="shared" si="12"/>
        <v>0</v>
      </c>
      <c r="H109" s="44">
        <f t="shared" si="16"/>
        <v>361</v>
      </c>
      <c r="I109" s="44">
        <f t="shared" si="14"/>
        <v>2633.8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104</v>
      </c>
      <c r="B111" s="73">
        <v>0</v>
      </c>
      <c r="C111" s="53">
        <v>696.7</v>
      </c>
      <c r="D111" s="76"/>
      <c r="E111" s="6">
        <f>D111/D107*100</f>
        <v>0</v>
      </c>
      <c r="F111" s="125" t="e">
        <f t="shared" si="15"/>
        <v>#DIV/0!</v>
      </c>
      <c r="G111" s="6">
        <f t="shared" si="12"/>
        <v>0</v>
      </c>
      <c r="H111" s="61">
        <f t="shared" si="16"/>
        <v>0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0</v>
      </c>
      <c r="C113" s="61">
        <v>60</v>
      </c>
      <c r="D113" s="72"/>
      <c r="E113" s="6">
        <f>D113/D107*100</f>
        <v>0</v>
      </c>
      <c r="F113" s="125" t="e">
        <f t="shared" si="15"/>
        <v>#DIV/0!</v>
      </c>
      <c r="G113" s="6">
        <f t="shared" si="12"/>
        <v>0</v>
      </c>
      <c r="H113" s="61">
        <f t="shared" si="16"/>
        <v>0</v>
      </c>
      <c r="I113" s="61">
        <f t="shared" si="14"/>
        <v>60</v>
      </c>
    </row>
    <row r="114" spans="1:9" ht="37.5">
      <c r="A114" s="16" t="s">
        <v>39</v>
      </c>
      <c r="B114" s="73">
        <v>276.7</v>
      </c>
      <c r="C114" s="61">
        <v>2915.4</v>
      </c>
      <c r="D114" s="72"/>
      <c r="E114" s="6">
        <f>D114/D107*100</f>
        <v>0</v>
      </c>
      <c r="F114" s="6">
        <f t="shared" si="15"/>
        <v>0</v>
      </c>
      <c r="G114" s="6">
        <f t="shared" si="12"/>
        <v>0</v>
      </c>
      <c r="H114" s="61">
        <f t="shared" si="16"/>
        <v>276.7</v>
      </c>
      <c r="I114" s="61">
        <f t="shared" si="14"/>
        <v>2915.4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0</v>
      </c>
      <c r="C117" s="61">
        <v>99</v>
      </c>
      <c r="D117" s="72"/>
      <c r="E117" s="6">
        <f>D117/D107*100</f>
        <v>0</v>
      </c>
      <c r="F117" s="125" t="e">
        <f>D117/B117*100</f>
        <v>#DIV/0!</v>
      </c>
      <c r="G117" s="6">
        <f t="shared" si="12"/>
        <v>0</v>
      </c>
      <c r="H117" s="61">
        <f t="shared" si="16"/>
        <v>0</v>
      </c>
      <c r="I117" s="61">
        <f t="shared" si="14"/>
        <v>99</v>
      </c>
    </row>
    <row r="118" spans="1:9" s="2" customFormat="1" ht="18.75">
      <c r="A118" s="16" t="s">
        <v>15</v>
      </c>
      <c r="B118" s="73">
        <v>45.2</v>
      </c>
      <c r="C118" s="53">
        <v>422.8</v>
      </c>
      <c r="D118" s="72"/>
      <c r="E118" s="6">
        <f>D118/D107*100</f>
        <v>0</v>
      </c>
      <c r="F118" s="6">
        <f t="shared" si="15"/>
        <v>0</v>
      </c>
      <c r="G118" s="6">
        <f t="shared" si="12"/>
        <v>0</v>
      </c>
      <c r="H118" s="61">
        <f t="shared" si="16"/>
        <v>45.2</v>
      </c>
      <c r="I118" s="61">
        <f t="shared" si="14"/>
        <v>422.8</v>
      </c>
    </row>
    <row r="119" spans="1:9" s="32" customFormat="1" ht="18">
      <c r="A119" s="33" t="s">
        <v>44</v>
      </c>
      <c r="B119" s="74">
        <v>39</v>
      </c>
      <c r="C119" s="44">
        <v>351.4</v>
      </c>
      <c r="D119" s="75"/>
      <c r="E119" s="1" t="e">
        <f>D119/D118*100</f>
        <v>#DIV/0!</v>
      </c>
      <c r="F119" s="1">
        <f t="shared" si="15"/>
        <v>0</v>
      </c>
      <c r="G119" s="1">
        <f t="shared" si="12"/>
        <v>0</v>
      </c>
      <c r="H119" s="44">
        <f t="shared" si="16"/>
        <v>39</v>
      </c>
      <c r="I119" s="44">
        <f t="shared" si="14"/>
        <v>351.4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105</v>
      </c>
      <c r="B121" s="73">
        <v>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5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106</v>
      </c>
      <c r="B124" s="73">
        <v>3658.3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3658.3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40.8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40.8</v>
      </c>
      <c r="I127" s="61">
        <f t="shared" si="14"/>
        <v>81.6</v>
      </c>
    </row>
    <row r="128" spans="1:9" s="2" customFormat="1" ht="37.5">
      <c r="A128" s="16" t="s">
        <v>59</v>
      </c>
      <c r="B128" s="73">
        <v>269.2</v>
      </c>
      <c r="C128" s="53">
        <v>1253.3</v>
      </c>
      <c r="D128" s="76"/>
      <c r="E128" s="17">
        <f>D128/D107*100</f>
        <v>0</v>
      </c>
      <c r="F128" s="6">
        <f t="shared" si="15"/>
        <v>0</v>
      </c>
      <c r="G128" s="6">
        <f t="shared" si="12"/>
        <v>0</v>
      </c>
      <c r="H128" s="61">
        <f t="shared" si="16"/>
        <v>269.2</v>
      </c>
      <c r="I128" s="61">
        <f t="shared" si="14"/>
        <v>1253.3</v>
      </c>
    </row>
    <row r="129" spans="1:9" s="32" customFormat="1" ht="18">
      <c r="A129" s="23" t="s">
        <v>91</v>
      </c>
      <c r="B129" s="74">
        <v>91.2</v>
      </c>
      <c r="C129" s="44">
        <v>459.6</v>
      </c>
      <c r="D129" s="75"/>
      <c r="E129" s="1" t="e">
        <f>D129/D128*100</f>
        <v>#DIV/0!</v>
      </c>
      <c r="F129" s="1">
        <f>D129/B129*100</f>
        <v>0</v>
      </c>
      <c r="G129" s="1">
        <f t="shared" si="12"/>
        <v>0</v>
      </c>
      <c r="H129" s="44">
        <f t="shared" si="16"/>
        <v>91.2</v>
      </c>
      <c r="I129" s="44">
        <f t="shared" si="14"/>
        <v>459.6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9.1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9.1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0</v>
      </c>
      <c r="C135" s="53">
        <v>626.8</v>
      </c>
      <c r="D135" s="76"/>
      <c r="E135" s="17">
        <f>D135/D107*100</f>
        <v>0</v>
      </c>
      <c r="F135" s="125" t="e">
        <f t="shared" si="15"/>
        <v>#DIV/0!</v>
      </c>
      <c r="G135" s="6">
        <f t="shared" si="12"/>
        <v>0</v>
      </c>
      <c r="H135" s="61">
        <f t="shared" si="16"/>
        <v>0</v>
      </c>
      <c r="I135" s="61">
        <f t="shared" si="14"/>
        <v>626.8</v>
      </c>
    </row>
    <row r="136" spans="1:9" s="2" customFormat="1" ht="37.5">
      <c r="A136" s="16" t="s">
        <v>86</v>
      </c>
      <c r="B136" s="73">
        <v>55.5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55.5</v>
      </c>
      <c r="I136" s="61">
        <f t="shared" si="14"/>
        <v>381.2</v>
      </c>
    </row>
    <row r="137" spans="1:9" s="32" customFormat="1" ht="18">
      <c r="A137" s="23" t="s">
        <v>26</v>
      </c>
      <c r="B137" s="74">
        <v>42.7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42.7</v>
      </c>
      <c r="I137" s="44">
        <f t="shared" si="14"/>
        <v>306.1</v>
      </c>
    </row>
    <row r="138" spans="1:9" s="2" customFormat="1" ht="18.75">
      <c r="A138" s="16" t="s">
        <v>107</v>
      </c>
      <c r="B138" s="73">
        <v>121.1</v>
      </c>
      <c r="C138" s="53">
        <v>1397.4</v>
      </c>
      <c r="D138" s="76">
        <f>26</f>
        <v>26</v>
      </c>
      <c r="E138" s="17">
        <f>D138/D107*100</f>
        <v>0.3998954119691774</v>
      </c>
      <c r="F138" s="6">
        <f t="shared" si="15"/>
        <v>21.469859620148636</v>
      </c>
      <c r="G138" s="6">
        <f t="shared" si="12"/>
        <v>1.8605982539001</v>
      </c>
      <c r="H138" s="61">
        <f t="shared" si="16"/>
        <v>95.1</v>
      </c>
      <c r="I138" s="61">
        <f t="shared" si="14"/>
        <v>1371.4</v>
      </c>
    </row>
    <row r="139" spans="1:9" s="32" customFormat="1" ht="18">
      <c r="A139" s="33" t="s">
        <v>44</v>
      </c>
      <c r="B139" s="74">
        <v>86</v>
      </c>
      <c r="C139" s="44">
        <v>1063.5</v>
      </c>
      <c r="D139" s="75">
        <f>26</f>
        <v>26</v>
      </c>
      <c r="E139" s="1">
        <f>D139/D138*100</f>
        <v>100</v>
      </c>
      <c r="F139" s="1">
        <f aca="true" t="shared" si="17" ref="F139:F147">D139/B139*100</f>
        <v>30.23255813953488</v>
      </c>
      <c r="G139" s="1">
        <f t="shared" si="12"/>
        <v>2.444757874941232</v>
      </c>
      <c r="H139" s="44">
        <f t="shared" si="16"/>
        <v>60</v>
      </c>
      <c r="I139" s="44">
        <f t="shared" si="14"/>
        <v>1037.5</v>
      </c>
    </row>
    <row r="140" spans="1:9" s="32" customFormat="1" ht="18">
      <c r="A140" s="23" t="s">
        <v>26</v>
      </c>
      <c r="B140" s="74">
        <v>7.9</v>
      </c>
      <c r="C140" s="44">
        <v>37.5</v>
      </c>
      <c r="D140" s="75"/>
      <c r="E140" s="1">
        <f>D140/D138*100</f>
        <v>0</v>
      </c>
      <c r="F140" s="1">
        <f t="shared" si="17"/>
        <v>0</v>
      </c>
      <c r="G140" s="1">
        <f>D140/C140*100</f>
        <v>0</v>
      </c>
      <c r="H140" s="44">
        <f t="shared" si="16"/>
        <v>7.9</v>
      </c>
      <c r="I140" s="44">
        <f t="shared" si="14"/>
        <v>37.5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108</v>
      </c>
      <c r="B143" s="73">
        <v>5500.8</v>
      </c>
      <c r="C143" s="53">
        <v>67967</v>
      </c>
      <c r="D143" s="76">
        <f>2189.1+2579.7+68.9</f>
        <v>4837.699999999999</v>
      </c>
      <c r="E143" s="17">
        <f>D143/D107*100</f>
        <v>74.40669363397265</v>
      </c>
      <c r="F143" s="99">
        <f t="shared" si="17"/>
        <v>87.94538976148921</v>
      </c>
      <c r="G143" s="6">
        <f t="shared" si="12"/>
        <v>7.117718892992187</v>
      </c>
      <c r="H143" s="61">
        <f t="shared" si="16"/>
        <v>663.1000000000013</v>
      </c>
      <c r="I143" s="61">
        <f t="shared" si="14"/>
        <v>63129.3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109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824.9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824.9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51</v>
      </c>
      <c r="B147" s="73">
        <v>14393.6</v>
      </c>
      <c r="C147" s="53">
        <v>376354.8</v>
      </c>
      <c r="D147" s="76"/>
      <c r="E147" s="17">
        <f>D147/D107*100</f>
        <v>0</v>
      </c>
      <c r="F147" s="6">
        <f t="shared" si="17"/>
        <v>0</v>
      </c>
      <c r="G147" s="6">
        <f t="shared" si="12"/>
        <v>0</v>
      </c>
      <c r="H147" s="61">
        <f t="shared" si="16"/>
        <v>14393.6</v>
      </c>
      <c r="I147" s="61">
        <f t="shared" si="14"/>
        <v>376354.8</v>
      </c>
      <c r="K147" s="91"/>
      <c r="L147" s="38"/>
    </row>
    <row r="148" spans="1:12" s="2" customFormat="1" ht="18.75">
      <c r="A148" s="16" t="s">
        <v>110</v>
      </c>
      <c r="B148" s="73">
        <v>2457.1</v>
      </c>
      <c r="C148" s="53">
        <v>29485.2</v>
      </c>
      <c r="D148" s="76">
        <f>819+819</f>
        <v>1638</v>
      </c>
      <c r="E148" s="17">
        <f>D148/D107*100</f>
        <v>25.193410954058177</v>
      </c>
      <c r="F148" s="6">
        <f t="shared" si="15"/>
        <v>66.66395344104839</v>
      </c>
      <c r="G148" s="6">
        <f t="shared" si="12"/>
        <v>5.555329453420699</v>
      </c>
      <c r="H148" s="61">
        <f t="shared" si="16"/>
        <v>819.0999999999999</v>
      </c>
      <c r="I148" s="61">
        <f t="shared" si="14"/>
        <v>27847.2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30329.799999999996</v>
      </c>
      <c r="C149" s="77">
        <f>C43+C69+C72+C77+C79+C87+C102+C107+C100+C84+C98</f>
        <v>556446</v>
      </c>
      <c r="D149" s="53">
        <f>D43+D69+D72+D77+D79+D87+D102+D107+D100+D84+D98</f>
        <v>6645.0999999999985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152250.89999999997</v>
      </c>
      <c r="C150" s="47">
        <f>C6+C18+C33+C43+C51+C59+C69+C72+C77+C79+C87+C90+C95+C102+C107+C100+C84+C98+C45</f>
        <v>1839313.0999999999</v>
      </c>
      <c r="D150" s="47">
        <f>D6+D18+D33+D43+D51+D59+D69+D72+D77+D79+D87+D90+D95+D102+D107+D100+D84+D98+D45</f>
        <v>32908.8</v>
      </c>
      <c r="E150" s="31">
        <v>100</v>
      </c>
      <c r="F150" s="3">
        <f>D150/B150*100</f>
        <v>21.614847596960026</v>
      </c>
      <c r="G150" s="3">
        <f aca="true" t="shared" si="18" ref="G150:G156">D150/C150*100</f>
        <v>1.7891896708613668</v>
      </c>
      <c r="H150" s="47">
        <f aca="true" t="shared" si="19" ref="H150:H156">B150-D150</f>
        <v>119342.09999999996</v>
      </c>
      <c r="I150" s="47">
        <f aca="true" t="shared" si="20" ref="I150:I156">C150-D150</f>
        <v>1806404.2999999998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57751.2</v>
      </c>
      <c r="C151" s="60">
        <f>C8+C20+C34+C52+C60+C91+C115+C119+C46+C139+C131+C103</f>
        <v>722894.7</v>
      </c>
      <c r="D151" s="60">
        <f>D8+D20+D34+D52+D60+D91+D115+D119+D46+D139+D131+D103</f>
        <v>17514.399999999998</v>
      </c>
      <c r="E151" s="6">
        <f>D151/D150*100</f>
        <v>53.221022948269145</v>
      </c>
      <c r="F151" s="6">
        <f aca="true" t="shared" si="21" ref="F151:F156">D151/B151*100</f>
        <v>30.327335189571812</v>
      </c>
      <c r="G151" s="6">
        <f t="shared" si="18"/>
        <v>2.4228148304310433</v>
      </c>
      <c r="H151" s="61">
        <f t="shared" si="19"/>
        <v>40236.8</v>
      </c>
      <c r="I151" s="72">
        <f t="shared" si="20"/>
        <v>705380.2999999999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21272.800000000003</v>
      </c>
      <c r="C152" s="61">
        <f>C11+C23+C36+C55+C62+C92+C49+C140+C109+C112+C96+C137</f>
        <v>102469.50000000003</v>
      </c>
      <c r="D152" s="61">
        <f>D11+D23+D36+D55+D62+D92+D49+D140+D109+D112+D96+D137</f>
        <v>0</v>
      </c>
      <c r="E152" s="6">
        <f>D152/D150*100</f>
        <v>0</v>
      </c>
      <c r="F152" s="6">
        <f t="shared" si="21"/>
        <v>0</v>
      </c>
      <c r="G152" s="6">
        <f t="shared" si="18"/>
        <v>0</v>
      </c>
      <c r="H152" s="61">
        <f t="shared" si="19"/>
        <v>21272.800000000003</v>
      </c>
      <c r="I152" s="72">
        <f t="shared" si="20"/>
        <v>102469.50000000003</v>
      </c>
      <c r="K152" s="39"/>
      <c r="L152" s="90"/>
    </row>
    <row r="153" spans="1:12" ht="18.75">
      <c r="A153" s="18" t="s">
        <v>1</v>
      </c>
      <c r="B153" s="60">
        <f>B22+B10+B54+B48+B61+B35+B123</f>
        <v>2274.7999999999997</v>
      </c>
      <c r="C153" s="60">
        <f>C22+C10+C54+C48+C61+C35+C123</f>
        <v>28682.2</v>
      </c>
      <c r="D153" s="60">
        <f>D22+D10+D54+D48+D61+D35+D123</f>
        <v>777.5999999999999</v>
      </c>
      <c r="E153" s="6">
        <f>D153/D150*100</f>
        <v>2.362893815635939</v>
      </c>
      <c r="F153" s="6">
        <f t="shared" si="21"/>
        <v>34.18322489889221</v>
      </c>
      <c r="G153" s="6">
        <f t="shared" si="18"/>
        <v>2.7110891075301056</v>
      </c>
      <c r="H153" s="61">
        <f t="shared" si="19"/>
        <v>1497.1999999999998</v>
      </c>
      <c r="I153" s="72">
        <f t="shared" si="20"/>
        <v>27904.600000000002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2394.7999999999997</v>
      </c>
      <c r="C154" s="60">
        <f>C12+C24+C104+C63+C38+C93+C129+C56</f>
        <v>29532.599999999995</v>
      </c>
      <c r="D154" s="60">
        <f>D12+D24+D104+D63+D38+D93+D129+D56</f>
        <v>143.3</v>
      </c>
      <c r="E154" s="6">
        <f>D154/D150*100</f>
        <v>0.4354458381952548</v>
      </c>
      <c r="F154" s="6">
        <f t="shared" si="21"/>
        <v>5.983798229497245</v>
      </c>
      <c r="G154" s="6">
        <f t="shared" si="18"/>
        <v>0.4852264954660275</v>
      </c>
      <c r="H154" s="61">
        <f t="shared" si="19"/>
        <v>2251.4999999999995</v>
      </c>
      <c r="I154" s="72">
        <f t="shared" si="20"/>
        <v>29389.299999999996</v>
      </c>
      <c r="K154" s="39"/>
      <c r="L154" s="90"/>
    </row>
    <row r="155" spans="1:12" ht="18.75">
      <c r="A155" s="18" t="s">
        <v>2</v>
      </c>
      <c r="B155" s="60">
        <f>B9+B21+B47+B53+B122</f>
        <v>4.6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4.6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68552.69999999995</v>
      </c>
      <c r="C156" s="78">
        <f>C150-C151-C152-C153-C154-C155</f>
        <v>955547.2</v>
      </c>
      <c r="D156" s="78">
        <f>D150-D151-D152-D153-D154-D155</f>
        <v>14473.500000000005</v>
      </c>
      <c r="E156" s="36">
        <f>D156/D150*100</f>
        <v>43.98063739789966</v>
      </c>
      <c r="F156" s="36">
        <f t="shared" si="21"/>
        <v>21.112953975554596</v>
      </c>
      <c r="G156" s="36">
        <f t="shared" si="18"/>
        <v>1.514681849311055</v>
      </c>
      <c r="H156" s="127">
        <f t="shared" si="19"/>
        <v>54079.199999999946</v>
      </c>
      <c r="I156" s="127">
        <f t="shared" si="20"/>
        <v>941073.7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32908.8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32908.8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2017-01-11T06:51:32Z</cp:lastPrinted>
  <dcterms:created xsi:type="dcterms:W3CDTF">2000-06-20T04:48:00Z</dcterms:created>
  <dcterms:modified xsi:type="dcterms:W3CDTF">2017-01-23T05:53:23Z</dcterms:modified>
  <cp:category/>
  <cp:version/>
  <cp:contentType/>
  <cp:contentStatus/>
</cp:coreProperties>
</file>